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<sst xmlns="http://schemas.openxmlformats.org/spreadsheetml/2006/main" count="270" uniqueCount="143">
  <si>
    <t>Klass A</t>
  </si>
  <si>
    <t>Klass B</t>
  </si>
  <si>
    <t>Klass C</t>
  </si>
  <si>
    <t>Lönsboda</t>
  </si>
  <si>
    <t>Oscar Nilsson</t>
  </si>
  <si>
    <t>Arthur Hentze</t>
  </si>
  <si>
    <t>Sami Nilsonius</t>
  </si>
  <si>
    <t>Simon Månsson</t>
  </si>
  <si>
    <t>Måns Svensson</t>
  </si>
  <si>
    <t>Vinslöv</t>
  </si>
  <si>
    <t>Rasmus Granqvist</t>
  </si>
  <si>
    <t>Ingemar Proos</t>
  </si>
  <si>
    <t>Roger Nilsonius</t>
  </si>
  <si>
    <t>Per-Anders Svensson</t>
  </si>
  <si>
    <t>Ramsjö</t>
  </si>
  <si>
    <t>Thomas Gunnarsson</t>
  </si>
  <si>
    <t>LAG</t>
  </si>
  <si>
    <t>Kristianstad</t>
  </si>
  <si>
    <t>Hässleholms pk</t>
  </si>
  <si>
    <t>Örkelljunga</t>
  </si>
  <si>
    <t>Sven Olof Sandberg</t>
  </si>
  <si>
    <t>Göran Nilsson</t>
  </si>
  <si>
    <t>Hässleholm</t>
  </si>
  <si>
    <t>Mikael Fält</t>
  </si>
  <si>
    <t>Omg 1</t>
  </si>
  <si>
    <t>Vinslöv 1, klass A</t>
  </si>
  <si>
    <t>Lönsboda 1, klass A</t>
  </si>
  <si>
    <t>Omg 2</t>
  </si>
  <si>
    <t xml:space="preserve"> </t>
  </si>
  <si>
    <t xml:space="preserve">Omg 3 </t>
  </si>
  <si>
    <t>Omg 3</t>
  </si>
  <si>
    <t>Omg 4</t>
  </si>
  <si>
    <t>Omg 5</t>
  </si>
  <si>
    <t>David Fält</t>
  </si>
  <si>
    <t>Josefine Gustafsson</t>
  </si>
  <si>
    <t>Mats Friberg</t>
  </si>
  <si>
    <t>Ljungbyhed</t>
  </si>
  <si>
    <t>Krister Persson</t>
  </si>
  <si>
    <t>Mikael Lindelöf</t>
  </si>
  <si>
    <t>Donald Nicklasson</t>
  </si>
  <si>
    <t>Annelie Skagerberg</t>
  </si>
  <si>
    <t>Laya Nilsonius</t>
  </si>
  <si>
    <t>Alexander Olsson</t>
  </si>
  <si>
    <t>Göran Persson</t>
  </si>
  <si>
    <t>Viggo Berntsson</t>
  </si>
  <si>
    <t>Anthon Mattsson Lövg</t>
  </si>
  <si>
    <t>Linda Andersson</t>
  </si>
  <si>
    <t>Philip Engström</t>
  </si>
  <si>
    <t>Calle Nilsson</t>
  </si>
  <si>
    <t>Sösdala</t>
  </si>
  <si>
    <t>Monica Martinsson</t>
  </si>
  <si>
    <t>Maria Nyander</t>
  </si>
  <si>
    <t>Jörgen Andersson</t>
  </si>
  <si>
    <t>Viktoria Hallgren</t>
  </si>
  <si>
    <t>Kerstin Eriksson</t>
  </si>
  <si>
    <t>Mikael Åkerman</t>
  </si>
  <si>
    <t>Stefan Månsson</t>
  </si>
  <si>
    <t>Klippan</t>
  </si>
  <si>
    <t>Per Olsson</t>
  </si>
  <si>
    <t>Eva Berndtsson</t>
  </si>
  <si>
    <t>Barbro Arvidsson</t>
  </si>
  <si>
    <t>Thette Holmberg</t>
  </si>
  <si>
    <t>Ramsjö 2</t>
  </si>
  <si>
    <t>Ramsjö 1</t>
  </si>
  <si>
    <t>Stefan Backman</t>
  </si>
  <si>
    <t>Lasse Amnestål</t>
  </si>
  <si>
    <t>Amanda Persson</t>
  </si>
  <si>
    <t>Peter Bodesson</t>
  </si>
  <si>
    <t>Isac Ahlqvist</t>
  </si>
  <si>
    <t>Ludvig Lindholm</t>
  </si>
  <si>
    <t>Saga Jönsson</t>
  </si>
  <si>
    <t>Lönsboda , klass B</t>
  </si>
  <si>
    <t>Vinslöv , klass B</t>
  </si>
  <si>
    <t>Rebecka Granqvist</t>
  </si>
  <si>
    <t>Maya Kjellsdotter</t>
  </si>
  <si>
    <t>Alexander Thomsen</t>
  </si>
  <si>
    <t>Johan Gunnarsson</t>
  </si>
  <si>
    <t>Vinslöv , klass C</t>
  </si>
  <si>
    <t>Lönsboda, klass C</t>
  </si>
  <si>
    <t>Julia Gustafsson</t>
  </si>
  <si>
    <t>Emelie Fält</t>
  </si>
  <si>
    <t>Uppdaterad</t>
  </si>
  <si>
    <t>Jörgen Ingeman</t>
  </si>
  <si>
    <t>Elinor Johansson</t>
  </si>
  <si>
    <t>Henrik Robertsson</t>
  </si>
  <si>
    <t>Jörgen Malmberg</t>
  </si>
  <si>
    <t>Thomas Ardenvik</t>
  </si>
  <si>
    <t>Lynn Sandberg</t>
  </si>
  <si>
    <t>Elin Åkesson</t>
  </si>
  <si>
    <t>Eric Johnsson</t>
  </si>
  <si>
    <t>Alex Ågren</t>
  </si>
  <si>
    <t>Melker Möllerström</t>
  </si>
  <si>
    <t>Axel Seth</t>
  </si>
  <si>
    <t xml:space="preserve">LUFTKAMPEN </t>
  </si>
  <si>
    <t>Anni Åkesson</t>
  </si>
  <si>
    <t>Oscar Svensson</t>
  </si>
  <si>
    <t>Sebastian Ågren</t>
  </si>
  <si>
    <t>Timmoty Tillgren</t>
  </si>
  <si>
    <t>Anton Svensson</t>
  </si>
  <si>
    <t>Martin Gunnarsson</t>
  </si>
  <si>
    <t>Patrik Clarinsson</t>
  </si>
  <si>
    <t>Gert Engström</t>
  </si>
  <si>
    <t>Erik Wetterlöf</t>
  </si>
  <si>
    <t>Tobias Persson</t>
  </si>
  <si>
    <t>Alexander Engström</t>
  </si>
  <si>
    <t>Robert Olsson</t>
  </si>
  <si>
    <t>Jim Maltesson</t>
  </si>
  <si>
    <t>Mikael Fridolf</t>
  </si>
  <si>
    <t>Anna Linfholm</t>
  </si>
  <si>
    <t>Niklas Grankvist</t>
  </si>
  <si>
    <t>Jimmy Fondell</t>
  </si>
  <si>
    <t>Oscar Eskilsson</t>
  </si>
  <si>
    <t>Emil Randau</t>
  </si>
  <si>
    <t>Erik Hall</t>
  </si>
  <si>
    <t>Ludvig Henrysson</t>
  </si>
  <si>
    <t>Nicolina Rosendal</t>
  </si>
  <si>
    <t>Elin Eskilsson</t>
  </si>
  <si>
    <t>Linus Berggren</t>
  </si>
  <si>
    <t>Carl Hamrin</t>
  </si>
  <si>
    <t>Viola Berndtsson</t>
  </si>
  <si>
    <t>Rasmus Linderoth</t>
  </si>
  <si>
    <t>Lönsboda 2, klass A</t>
  </si>
  <si>
    <t>Hugo Cartzborn</t>
  </si>
  <si>
    <t>Lucas Frislund</t>
  </si>
  <si>
    <t>Anders Linderoth</t>
  </si>
  <si>
    <t>Paul Cartzborn</t>
  </si>
  <si>
    <t>Jonas Berntsson</t>
  </si>
  <si>
    <t>Henrik Larsson</t>
  </si>
  <si>
    <t>Nanna Aaby Thrane</t>
  </si>
  <si>
    <t>Ejner Aaby Hansen</t>
  </si>
  <si>
    <t xml:space="preserve">Qviranda van den  </t>
  </si>
  <si>
    <t>Jonas Andersson Wang</t>
  </si>
  <si>
    <t>Lovisa Holmqvist</t>
  </si>
  <si>
    <t>Wiktor Cedeqvist</t>
  </si>
  <si>
    <t>Tuva Lindström</t>
  </si>
  <si>
    <t>Selma Sundell</t>
  </si>
  <si>
    <t>Josefin Malmqvist</t>
  </si>
  <si>
    <t>Lovisa Alberts</t>
  </si>
  <si>
    <t>Nicklas Turesson</t>
  </si>
  <si>
    <t>Alexander Johansson</t>
  </si>
  <si>
    <t>Slutres</t>
  </si>
  <si>
    <t>Slutres.</t>
  </si>
  <si>
    <t>Örkelljunga 2016-03-09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</si>
</sst>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tabSelected="1" zoomScale="115" zoomScaleNormal="115" zoomScalePageLayoutView="0" workbookViewId="0" topLeftCell="A136">
      <selection activeCell="J148" sqref="I148:J148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11.421875" style="0" customWidth="1"/>
    <col min="6" max="6" width="8.28125" style="0" customWidth="1"/>
    <col min="7" max="7" width="8.57421875" style="0" customWidth="1"/>
    <col min="8" max="8" width="8.00390625" style="0" customWidth="1"/>
    <col min="20" max="20" width="12.00390625" style="0" bestFit="1" customWidth="1"/>
  </cols>
  <sheetData>
    <row r="1" spans="1:13" ht="23.25">
      <c r="A1" s="5" t="s">
        <v>28</v>
      </c>
      <c r="B1" s="5" t="s">
        <v>93</v>
      </c>
      <c r="D1" s="5">
        <v>2015</v>
      </c>
      <c r="E1" s="5">
        <v>2016</v>
      </c>
      <c r="G1" s="5" t="s">
        <v>28</v>
      </c>
      <c r="H1" s="4" t="s">
        <v>28</v>
      </c>
      <c r="I1" s="8" t="s">
        <v>28</v>
      </c>
      <c r="J1" s="7"/>
      <c r="K1" s="7"/>
      <c r="L1" s="7"/>
      <c r="M1" s="7"/>
    </row>
    <row r="3" spans="2:9" ht="18">
      <c r="B3" s="3" t="s">
        <v>0</v>
      </c>
      <c r="C3" s="6"/>
      <c r="D3" s="4" t="s">
        <v>24</v>
      </c>
      <c r="E3" s="4" t="s">
        <v>27</v>
      </c>
      <c r="F3" s="4" t="s">
        <v>30</v>
      </c>
      <c r="G3" s="4" t="s">
        <v>31</v>
      </c>
      <c r="H3" s="4" t="s">
        <v>32</v>
      </c>
      <c r="I3" s="4" t="s">
        <v>140</v>
      </c>
    </row>
    <row r="4" spans="1:9" ht="12.75">
      <c r="A4" s="6">
        <v>1</v>
      </c>
      <c r="B4" s="6" t="s">
        <v>87</v>
      </c>
      <c r="C4" s="6" t="s">
        <v>9</v>
      </c>
      <c r="D4" s="6">
        <v>397</v>
      </c>
      <c r="E4" s="6">
        <v>391</v>
      </c>
      <c r="F4" s="6">
        <v>395</v>
      </c>
      <c r="G4" s="6">
        <v>397</v>
      </c>
      <c r="H4" s="6">
        <v>394</v>
      </c>
      <c r="I4" s="6">
        <f>1974-391</f>
        <v>1583</v>
      </c>
    </row>
    <row r="5" spans="1:9" ht="12.75">
      <c r="A5" s="6">
        <v>2</v>
      </c>
      <c r="B5" s="6" t="s">
        <v>133</v>
      </c>
      <c r="C5" s="6" t="s">
        <v>3</v>
      </c>
      <c r="D5" s="6">
        <v>391</v>
      </c>
      <c r="E5" s="6">
        <v>390</v>
      </c>
      <c r="F5" s="6">
        <v>390</v>
      </c>
      <c r="G5" s="6">
        <v>392</v>
      </c>
      <c r="H5" s="6">
        <v>390</v>
      </c>
      <c r="I5" s="6">
        <f>1953-390</f>
        <v>1563</v>
      </c>
    </row>
    <row r="6" spans="1:9" ht="12.75">
      <c r="A6" s="6">
        <v>3</v>
      </c>
      <c r="B6" s="6" t="s">
        <v>88</v>
      </c>
      <c r="C6" s="6" t="s">
        <v>9</v>
      </c>
      <c r="D6" s="6">
        <v>386</v>
      </c>
      <c r="E6" s="6">
        <v>387</v>
      </c>
      <c r="F6" s="6">
        <v>381</v>
      </c>
      <c r="G6" s="6">
        <v>384</v>
      </c>
      <c r="H6" s="6">
        <v>397</v>
      </c>
      <c r="I6" s="6">
        <f>1935-381</f>
        <v>1554</v>
      </c>
    </row>
    <row r="7" spans="1:9" ht="12.75">
      <c r="A7" s="6">
        <v>4</v>
      </c>
      <c r="B7" s="6" t="s">
        <v>33</v>
      </c>
      <c r="C7" s="6" t="s">
        <v>22</v>
      </c>
      <c r="D7" s="6">
        <v>387</v>
      </c>
      <c r="E7" s="6">
        <v>392</v>
      </c>
      <c r="F7" s="6">
        <v>385</v>
      </c>
      <c r="G7" s="6">
        <v>0</v>
      </c>
      <c r="H7" s="6">
        <v>385</v>
      </c>
      <c r="I7" s="6">
        <f>SUM(D7:H7)</f>
        <v>1549</v>
      </c>
    </row>
    <row r="8" spans="1:9" ht="12.75">
      <c r="A8" s="6">
        <v>5</v>
      </c>
      <c r="B8" s="6" t="s">
        <v>120</v>
      </c>
      <c r="C8" s="6" t="s">
        <v>3</v>
      </c>
      <c r="D8" s="6">
        <v>375</v>
      </c>
      <c r="E8" s="6">
        <v>385</v>
      </c>
      <c r="F8" s="6">
        <v>378</v>
      </c>
      <c r="G8" s="6">
        <v>384</v>
      </c>
      <c r="H8" s="6">
        <v>387</v>
      </c>
      <c r="I8" s="6">
        <f>1909-375</f>
        <v>1534</v>
      </c>
    </row>
    <row r="9" spans="1:9" ht="12.75">
      <c r="A9" s="6">
        <v>6</v>
      </c>
      <c r="B9" s="6" t="s">
        <v>41</v>
      </c>
      <c r="C9" s="6" t="s">
        <v>9</v>
      </c>
      <c r="D9" s="6">
        <v>382</v>
      </c>
      <c r="E9" s="6">
        <v>375</v>
      </c>
      <c r="F9" s="6">
        <v>386</v>
      </c>
      <c r="G9" s="6">
        <v>380</v>
      </c>
      <c r="H9" s="6">
        <v>385</v>
      </c>
      <c r="I9" s="6">
        <f>1908-375</f>
        <v>1533</v>
      </c>
    </row>
    <row r="10" spans="1:9" ht="12.75">
      <c r="A10">
        <v>7</v>
      </c>
      <c r="B10" s="1" t="s">
        <v>66</v>
      </c>
      <c r="C10" s="2" t="s">
        <v>36</v>
      </c>
      <c r="D10" s="2">
        <v>363</v>
      </c>
      <c r="E10" s="2">
        <v>384</v>
      </c>
      <c r="F10" s="2">
        <v>377</v>
      </c>
      <c r="G10" s="2">
        <v>381</v>
      </c>
      <c r="H10" s="2">
        <v>383</v>
      </c>
      <c r="I10" s="2">
        <f>1888-363</f>
        <v>1525</v>
      </c>
    </row>
    <row r="11" spans="1:9" ht="12.75">
      <c r="A11">
        <v>8</v>
      </c>
      <c r="B11" s="2" t="s">
        <v>111</v>
      </c>
      <c r="C11" s="2" t="s">
        <v>17</v>
      </c>
      <c r="D11" s="2">
        <v>381</v>
      </c>
      <c r="E11" s="2">
        <v>373</v>
      </c>
      <c r="F11" s="2">
        <v>379</v>
      </c>
      <c r="G11" s="2">
        <v>371</v>
      </c>
      <c r="H11" s="2">
        <v>385</v>
      </c>
      <c r="I11" s="2">
        <f>1889-371</f>
        <v>1518</v>
      </c>
    </row>
    <row r="12" spans="1:9" ht="12.75">
      <c r="A12">
        <v>9</v>
      </c>
      <c r="B12" s="2" t="s">
        <v>112</v>
      </c>
      <c r="C12" s="2" t="s">
        <v>17</v>
      </c>
      <c r="D12" s="2">
        <v>379</v>
      </c>
      <c r="E12" s="2">
        <v>380</v>
      </c>
      <c r="F12" s="2">
        <v>379</v>
      </c>
      <c r="G12" s="2">
        <v>352</v>
      </c>
      <c r="H12" s="2">
        <v>378</v>
      </c>
      <c r="I12" s="2">
        <f>1868-352</f>
        <v>1516</v>
      </c>
    </row>
    <row r="13" spans="1:9" ht="12.75">
      <c r="A13">
        <v>10</v>
      </c>
      <c r="B13" s="2" t="s">
        <v>70</v>
      </c>
      <c r="C13" s="2" t="s">
        <v>3</v>
      </c>
      <c r="D13" s="2">
        <v>380</v>
      </c>
      <c r="E13" s="2">
        <v>377</v>
      </c>
      <c r="F13" s="2">
        <v>374</v>
      </c>
      <c r="G13" s="2">
        <v>381</v>
      </c>
      <c r="H13" s="2">
        <v>363</v>
      </c>
      <c r="I13" s="2">
        <f>1875-363</f>
        <v>1512</v>
      </c>
    </row>
    <row r="14" spans="1:9" ht="12.75">
      <c r="A14">
        <v>11</v>
      </c>
      <c r="B14" s="2" t="s">
        <v>69</v>
      </c>
      <c r="C14" s="2" t="s">
        <v>3</v>
      </c>
      <c r="D14" s="2">
        <v>381</v>
      </c>
      <c r="E14" s="2">
        <v>373</v>
      </c>
      <c r="F14" s="2">
        <v>360</v>
      </c>
      <c r="G14" s="2">
        <v>376</v>
      </c>
      <c r="H14" s="2">
        <v>376</v>
      </c>
      <c r="I14" s="2">
        <f>1866-360</f>
        <v>1506</v>
      </c>
    </row>
    <row r="15" spans="1:9" ht="12.75">
      <c r="A15">
        <v>12</v>
      </c>
      <c r="B15" s="1" t="s">
        <v>119</v>
      </c>
      <c r="C15" s="2" t="s">
        <v>3</v>
      </c>
      <c r="D15" s="2">
        <v>377</v>
      </c>
      <c r="E15" s="2">
        <v>380</v>
      </c>
      <c r="F15" s="2">
        <v>356</v>
      </c>
      <c r="G15" s="2">
        <v>366</v>
      </c>
      <c r="H15" s="2">
        <v>371</v>
      </c>
      <c r="I15" s="2">
        <f>1850-356</f>
        <v>1494</v>
      </c>
    </row>
    <row r="16" spans="1:9" ht="12.75">
      <c r="A16">
        <v>13</v>
      </c>
      <c r="B16" s="2" t="s">
        <v>114</v>
      </c>
      <c r="C16" s="2" t="s">
        <v>17</v>
      </c>
      <c r="D16" s="2">
        <v>365</v>
      </c>
      <c r="E16" s="2">
        <v>366</v>
      </c>
      <c r="F16" s="2">
        <v>363</v>
      </c>
      <c r="G16" s="2">
        <v>379</v>
      </c>
      <c r="H16" s="2">
        <v>0</v>
      </c>
      <c r="I16" s="2">
        <f>SUM(D16:H16)</f>
        <v>1473</v>
      </c>
    </row>
    <row r="17" spans="1:9" ht="12.75">
      <c r="A17">
        <v>14</v>
      </c>
      <c r="B17" s="2" t="s">
        <v>113</v>
      </c>
      <c r="C17" s="2" t="s">
        <v>17</v>
      </c>
      <c r="D17" s="2">
        <v>373</v>
      </c>
      <c r="E17" s="2">
        <v>352</v>
      </c>
      <c r="F17" s="2">
        <v>369</v>
      </c>
      <c r="G17" s="2">
        <v>358</v>
      </c>
      <c r="H17" s="2">
        <v>369</v>
      </c>
      <c r="I17" s="2">
        <f>1821-352</f>
        <v>1469</v>
      </c>
    </row>
    <row r="18" spans="1:9" ht="12.75">
      <c r="A18">
        <v>15</v>
      </c>
      <c r="B18" s="2" t="s">
        <v>89</v>
      </c>
      <c r="C18" s="2" t="s">
        <v>9</v>
      </c>
      <c r="D18" s="2">
        <v>357</v>
      </c>
      <c r="E18" s="2">
        <v>344</v>
      </c>
      <c r="F18" s="2">
        <v>345</v>
      </c>
      <c r="G18" s="2">
        <v>358</v>
      </c>
      <c r="H18" s="2">
        <v>365</v>
      </c>
      <c r="I18" s="2">
        <f>1769-344</f>
        <v>1425</v>
      </c>
    </row>
    <row r="19" spans="1:9" ht="12.75">
      <c r="A19">
        <v>16</v>
      </c>
      <c r="B19" s="2" t="s">
        <v>74</v>
      </c>
      <c r="C19" s="2" t="s">
        <v>9</v>
      </c>
      <c r="D19" s="2">
        <v>358</v>
      </c>
      <c r="E19" s="2">
        <v>355</v>
      </c>
      <c r="F19" s="2">
        <v>357</v>
      </c>
      <c r="G19" s="2">
        <v>354</v>
      </c>
      <c r="H19" s="2">
        <v>349</v>
      </c>
      <c r="I19" s="2">
        <f>1773-349</f>
        <v>1424</v>
      </c>
    </row>
    <row r="20" spans="1:9" ht="12.75">
      <c r="A20">
        <v>17</v>
      </c>
      <c r="B20" s="2" t="s">
        <v>115</v>
      </c>
      <c r="C20" s="2" t="s">
        <v>17</v>
      </c>
      <c r="D20" s="2">
        <v>342</v>
      </c>
      <c r="E20" s="2">
        <v>347</v>
      </c>
      <c r="F20" s="2">
        <v>325</v>
      </c>
      <c r="G20" s="2">
        <v>370</v>
      </c>
      <c r="H20" s="2">
        <v>352</v>
      </c>
      <c r="I20" s="2">
        <f>1736-325</f>
        <v>1411</v>
      </c>
    </row>
    <row r="21" spans="1:9" ht="12.75">
      <c r="A21">
        <v>18</v>
      </c>
      <c r="B21" s="1" t="s">
        <v>90</v>
      </c>
      <c r="C21" s="2" t="s">
        <v>9</v>
      </c>
      <c r="D21" s="2">
        <v>313</v>
      </c>
      <c r="E21" s="2">
        <v>311</v>
      </c>
      <c r="F21" s="2">
        <v>325</v>
      </c>
      <c r="G21" s="2">
        <v>339</v>
      </c>
      <c r="H21" s="2">
        <v>344</v>
      </c>
      <c r="I21" s="2">
        <f>1632-311</f>
        <v>1321</v>
      </c>
    </row>
    <row r="22" spans="1:9" ht="12.75">
      <c r="A22">
        <v>19</v>
      </c>
      <c r="B22" s="2" t="s">
        <v>91</v>
      </c>
      <c r="C22" s="2" t="s">
        <v>9</v>
      </c>
      <c r="D22" s="2">
        <v>279</v>
      </c>
      <c r="E22" s="2">
        <v>293</v>
      </c>
      <c r="F22" s="2">
        <v>295</v>
      </c>
      <c r="G22" s="2">
        <v>346</v>
      </c>
      <c r="H22" s="2">
        <v>345</v>
      </c>
      <c r="I22" s="2">
        <f>1558-279</f>
        <v>1279</v>
      </c>
    </row>
    <row r="23" spans="1:9" ht="12.75">
      <c r="A23">
        <v>20</v>
      </c>
      <c r="B23" s="2" t="s">
        <v>118</v>
      </c>
      <c r="C23" s="2" t="s">
        <v>17</v>
      </c>
      <c r="D23" s="2">
        <v>311</v>
      </c>
      <c r="E23" s="2">
        <v>325</v>
      </c>
      <c r="F23" s="2">
        <v>0</v>
      </c>
      <c r="G23" s="2">
        <v>313</v>
      </c>
      <c r="H23" s="2">
        <v>0</v>
      </c>
      <c r="I23" s="2">
        <f>SUM(D23:H23)</f>
        <v>949</v>
      </c>
    </row>
    <row r="24" spans="1:9" ht="12.75">
      <c r="A24">
        <v>21</v>
      </c>
      <c r="B24" s="2" t="s">
        <v>75</v>
      </c>
      <c r="C24" s="2" t="s">
        <v>9</v>
      </c>
      <c r="D24" s="2">
        <v>370</v>
      </c>
      <c r="E24" s="2">
        <v>359</v>
      </c>
      <c r="F24" s="2">
        <v>0</v>
      </c>
      <c r="G24" s="2">
        <v>0</v>
      </c>
      <c r="H24" s="2">
        <v>0</v>
      </c>
      <c r="I24" s="2">
        <f>SUM(D24:H24)</f>
        <v>729</v>
      </c>
    </row>
    <row r="25" spans="1:9" ht="12.75">
      <c r="A25">
        <v>22</v>
      </c>
      <c r="B25" s="2" t="s">
        <v>139</v>
      </c>
      <c r="C25" s="2" t="s">
        <v>9</v>
      </c>
      <c r="D25" s="2">
        <v>0</v>
      </c>
      <c r="E25" s="2">
        <v>299</v>
      </c>
      <c r="F25" s="2">
        <v>0</v>
      </c>
      <c r="G25" s="2">
        <v>0</v>
      </c>
      <c r="H25" s="2">
        <v>0</v>
      </c>
      <c r="I25" s="2">
        <f>SUM(D25:H25)</f>
        <v>299</v>
      </c>
    </row>
    <row r="26" spans="1:9" ht="12.75">
      <c r="A26">
        <v>23</v>
      </c>
      <c r="B26" s="2" t="s">
        <v>92</v>
      </c>
      <c r="C26" s="2" t="s">
        <v>9</v>
      </c>
      <c r="D26" s="2">
        <v>233</v>
      </c>
      <c r="E26" s="2">
        <v>0</v>
      </c>
      <c r="F26" s="2">
        <v>0</v>
      </c>
      <c r="G26" s="2">
        <v>0</v>
      </c>
      <c r="H26" s="2">
        <v>0</v>
      </c>
      <c r="I26" s="2">
        <f>SUM(D26:H26)</f>
        <v>233</v>
      </c>
    </row>
    <row r="27" spans="1:9" ht="20.25" customHeight="1">
      <c r="A27">
        <v>24</v>
      </c>
      <c r="B27" s="2" t="s">
        <v>132</v>
      </c>
      <c r="C27" s="2" t="s">
        <v>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f>SUM(D27:H27)</f>
        <v>0</v>
      </c>
    </row>
    <row r="29" spans="2:10" ht="18">
      <c r="B29" s="3" t="s">
        <v>1</v>
      </c>
      <c r="C29" s="6"/>
      <c r="D29" s="4" t="s">
        <v>24</v>
      </c>
      <c r="E29" s="4" t="s">
        <v>27</v>
      </c>
      <c r="F29" s="4" t="s">
        <v>30</v>
      </c>
      <c r="G29" s="4" t="s">
        <v>31</v>
      </c>
      <c r="H29" s="4" t="s">
        <v>32</v>
      </c>
      <c r="I29" s="4" t="s">
        <v>141</v>
      </c>
      <c r="J29" s="6"/>
    </row>
    <row r="30" spans="1:9" ht="12.75">
      <c r="A30" s="9">
        <v>1</v>
      </c>
      <c r="B30" s="10" t="s">
        <v>4</v>
      </c>
      <c r="C30" s="6" t="s">
        <v>3</v>
      </c>
      <c r="D30" s="6">
        <v>390</v>
      </c>
      <c r="E30" s="6">
        <v>386</v>
      </c>
      <c r="F30" s="6">
        <v>380</v>
      </c>
      <c r="G30" s="6">
        <v>383</v>
      </c>
      <c r="H30" s="6">
        <v>388</v>
      </c>
      <c r="I30" s="6">
        <f>1927-380</f>
        <v>1547</v>
      </c>
    </row>
    <row r="31" spans="1:9" ht="12.75">
      <c r="A31" s="9">
        <v>2</v>
      </c>
      <c r="B31" s="6" t="s">
        <v>68</v>
      </c>
      <c r="C31" s="6" t="s">
        <v>3</v>
      </c>
      <c r="D31" s="6">
        <v>364</v>
      </c>
      <c r="E31" s="6">
        <v>365</v>
      </c>
      <c r="F31" s="6">
        <v>369</v>
      </c>
      <c r="G31" s="6">
        <v>363</v>
      </c>
      <c r="H31" s="6">
        <v>363</v>
      </c>
      <c r="I31" s="6">
        <f>1824-363</f>
        <v>1461</v>
      </c>
    </row>
    <row r="32" spans="1:9" ht="12.75">
      <c r="A32" s="9">
        <v>3</v>
      </c>
      <c r="B32" s="6" t="s">
        <v>44</v>
      </c>
      <c r="C32" s="6" t="s">
        <v>3</v>
      </c>
      <c r="D32" s="6">
        <v>350</v>
      </c>
      <c r="E32" s="6">
        <v>357</v>
      </c>
      <c r="F32" s="6">
        <v>367</v>
      </c>
      <c r="G32" s="6">
        <v>345</v>
      </c>
      <c r="H32" s="6">
        <v>361</v>
      </c>
      <c r="I32" s="6">
        <f>1780-345</f>
        <v>1435</v>
      </c>
    </row>
    <row r="33" spans="1:9" ht="12.75">
      <c r="A33" s="9">
        <v>4</v>
      </c>
      <c r="B33" s="6" t="s">
        <v>10</v>
      </c>
      <c r="C33" s="6" t="s">
        <v>9</v>
      </c>
      <c r="D33" s="6">
        <v>353</v>
      </c>
      <c r="E33" s="6">
        <v>353</v>
      </c>
      <c r="F33" s="6">
        <v>348</v>
      </c>
      <c r="G33" s="6">
        <v>359</v>
      </c>
      <c r="H33" s="6">
        <v>369</v>
      </c>
      <c r="I33" s="6">
        <f>1782-348</f>
        <v>1434</v>
      </c>
    </row>
    <row r="34" spans="1:9" ht="12.75">
      <c r="A34" s="9">
        <v>5</v>
      </c>
      <c r="B34" s="6" t="s">
        <v>6</v>
      </c>
      <c r="C34" s="6" t="s">
        <v>9</v>
      </c>
      <c r="D34" s="6">
        <v>349</v>
      </c>
      <c r="E34" s="6">
        <v>355</v>
      </c>
      <c r="F34" s="6">
        <v>348</v>
      </c>
      <c r="G34" s="6">
        <v>344</v>
      </c>
      <c r="H34" s="6">
        <v>358</v>
      </c>
      <c r="I34" s="6">
        <f>1754-344</f>
        <v>1410</v>
      </c>
    </row>
    <row r="35" spans="1:9" ht="12.75">
      <c r="A35" s="9">
        <v>6</v>
      </c>
      <c r="B35" s="6" t="s">
        <v>46</v>
      </c>
      <c r="C35" s="6" t="s">
        <v>9</v>
      </c>
      <c r="D35" s="6">
        <v>356</v>
      </c>
      <c r="E35" s="6">
        <v>353</v>
      </c>
      <c r="F35" s="6">
        <v>345</v>
      </c>
      <c r="G35" s="6">
        <v>339</v>
      </c>
      <c r="H35" s="6">
        <v>355</v>
      </c>
      <c r="I35" s="6">
        <f>1748-339</f>
        <v>1409</v>
      </c>
    </row>
    <row r="36" spans="1:9" ht="12.75">
      <c r="A36">
        <v>7</v>
      </c>
      <c r="B36" s="1" t="s">
        <v>95</v>
      </c>
      <c r="C36" s="2" t="s">
        <v>9</v>
      </c>
      <c r="D36" s="2">
        <v>352</v>
      </c>
      <c r="E36" s="2">
        <v>341</v>
      </c>
      <c r="F36" s="2">
        <v>350</v>
      </c>
      <c r="G36" s="2">
        <v>342</v>
      </c>
      <c r="H36" s="2">
        <v>350</v>
      </c>
      <c r="I36" s="2">
        <f>1735-341</f>
        <v>1394</v>
      </c>
    </row>
    <row r="37" spans="1:9" ht="12.75">
      <c r="A37">
        <v>8</v>
      </c>
      <c r="B37" s="1" t="s">
        <v>131</v>
      </c>
      <c r="C37" s="2" t="s">
        <v>36</v>
      </c>
      <c r="D37" s="2">
        <v>341</v>
      </c>
      <c r="E37" s="2">
        <v>352</v>
      </c>
      <c r="F37" s="2">
        <v>341</v>
      </c>
      <c r="G37" s="2">
        <v>324</v>
      </c>
      <c r="H37" s="2">
        <v>353</v>
      </c>
      <c r="I37" s="2">
        <f>1711-324</f>
        <v>1387</v>
      </c>
    </row>
    <row r="38" spans="1:9" ht="12.75">
      <c r="A38" s="2">
        <v>9</v>
      </c>
      <c r="B38" s="2" t="s">
        <v>8</v>
      </c>
      <c r="C38" s="2" t="s">
        <v>9</v>
      </c>
      <c r="D38" s="2">
        <v>346</v>
      </c>
      <c r="E38" s="2">
        <v>322</v>
      </c>
      <c r="F38" s="2">
        <v>350</v>
      </c>
      <c r="G38" s="2">
        <v>335</v>
      </c>
      <c r="H38" s="2">
        <v>342</v>
      </c>
      <c r="I38" s="2">
        <f>1695-322</f>
        <v>1373</v>
      </c>
    </row>
    <row r="39" spans="1:9" ht="12.75">
      <c r="A39" s="2">
        <v>10</v>
      </c>
      <c r="B39" s="2" t="s">
        <v>80</v>
      </c>
      <c r="C39" s="2" t="s">
        <v>22</v>
      </c>
      <c r="D39" s="2">
        <v>324</v>
      </c>
      <c r="E39" s="2">
        <v>337</v>
      </c>
      <c r="F39" s="2">
        <v>350</v>
      </c>
      <c r="G39" s="2">
        <v>0</v>
      </c>
      <c r="H39" s="2">
        <v>347</v>
      </c>
      <c r="I39" s="2">
        <f>SUM(D39:H39)</f>
        <v>1358</v>
      </c>
    </row>
    <row r="40" spans="1:9" ht="12.75">
      <c r="A40">
        <v>11</v>
      </c>
      <c r="B40" s="2" t="s">
        <v>42</v>
      </c>
      <c r="C40" s="2" t="s">
        <v>3</v>
      </c>
      <c r="D40" s="2">
        <v>317</v>
      </c>
      <c r="E40" s="2">
        <v>323</v>
      </c>
      <c r="F40" s="2">
        <v>321</v>
      </c>
      <c r="G40" s="2">
        <v>337</v>
      </c>
      <c r="H40" s="2">
        <v>320</v>
      </c>
      <c r="I40" s="2">
        <f>1618-317</f>
        <v>1301</v>
      </c>
    </row>
    <row r="41" spans="1:9" ht="12.75">
      <c r="A41">
        <v>12</v>
      </c>
      <c r="B41" s="2" t="s">
        <v>94</v>
      </c>
      <c r="C41" s="2" t="s">
        <v>9</v>
      </c>
      <c r="D41" s="2">
        <v>312</v>
      </c>
      <c r="E41" s="2">
        <v>298</v>
      </c>
      <c r="F41" s="2">
        <v>335</v>
      </c>
      <c r="G41" s="2">
        <v>305</v>
      </c>
      <c r="H41" s="2">
        <v>352</v>
      </c>
      <c r="I41" s="2">
        <f>1602-305</f>
        <v>1297</v>
      </c>
    </row>
    <row r="42" spans="1:9" ht="12.75">
      <c r="A42">
        <v>13</v>
      </c>
      <c r="B42" s="2" t="s">
        <v>79</v>
      </c>
      <c r="C42" s="2" t="s">
        <v>22</v>
      </c>
      <c r="D42" s="2">
        <v>312</v>
      </c>
      <c r="E42" s="2">
        <v>318</v>
      </c>
      <c r="F42" s="2">
        <v>332</v>
      </c>
      <c r="G42" s="2">
        <v>0</v>
      </c>
      <c r="H42" s="2">
        <v>331</v>
      </c>
      <c r="I42" s="2">
        <f>SUM(D42:H42)</f>
        <v>1293</v>
      </c>
    </row>
    <row r="43" spans="1:9" ht="12.75">
      <c r="A43">
        <v>14</v>
      </c>
      <c r="B43" s="2" t="s">
        <v>116</v>
      </c>
      <c r="C43" s="2" t="s">
        <v>17</v>
      </c>
      <c r="D43" s="2">
        <v>308</v>
      </c>
      <c r="E43" s="2">
        <v>313</v>
      </c>
      <c r="F43" s="2">
        <v>313</v>
      </c>
      <c r="G43" s="2">
        <v>333</v>
      </c>
      <c r="H43" s="2">
        <v>0</v>
      </c>
      <c r="I43" s="2">
        <f>SUM(D43:H43)</f>
        <v>1267</v>
      </c>
    </row>
    <row r="44" spans="1:9" ht="12.75">
      <c r="A44">
        <v>15</v>
      </c>
      <c r="B44" s="2" t="s">
        <v>117</v>
      </c>
      <c r="C44" s="2" t="s">
        <v>17</v>
      </c>
      <c r="D44" s="2">
        <v>322</v>
      </c>
      <c r="E44" s="2">
        <v>282</v>
      </c>
      <c r="F44" s="2">
        <v>319</v>
      </c>
      <c r="G44" s="2">
        <v>319</v>
      </c>
      <c r="H44" s="2">
        <v>0</v>
      </c>
      <c r="I44" s="2">
        <f>SUM(D44:H44)</f>
        <v>1242</v>
      </c>
    </row>
    <row r="45" spans="1:9" ht="12.75">
      <c r="A45">
        <v>16</v>
      </c>
      <c r="B45" s="2" t="s">
        <v>76</v>
      </c>
      <c r="C45" s="2" t="s">
        <v>9</v>
      </c>
      <c r="D45" s="2">
        <v>298</v>
      </c>
      <c r="E45" s="2">
        <v>291</v>
      </c>
      <c r="F45" s="2">
        <v>312</v>
      </c>
      <c r="G45" s="2">
        <v>309</v>
      </c>
      <c r="H45" s="2">
        <v>316</v>
      </c>
      <c r="I45" s="2">
        <f>1526-291</f>
        <v>1235</v>
      </c>
    </row>
    <row r="46" spans="1:9" ht="12.75">
      <c r="A46">
        <v>17</v>
      </c>
      <c r="B46" s="2" t="s">
        <v>122</v>
      </c>
      <c r="C46" s="2" t="s">
        <v>3</v>
      </c>
      <c r="D46" s="2">
        <v>293</v>
      </c>
      <c r="E46" s="2">
        <v>292</v>
      </c>
      <c r="F46" s="2">
        <v>321</v>
      </c>
      <c r="G46" s="2">
        <v>295</v>
      </c>
      <c r="H46" s="2">
        <v>293</v>
      </c>
      <c r="I46" s="2">
        <f>1494-292</f>
        <v>1202</v>
      </c>
    </row>
    <row r="47" spans="1:9" ht="12.75">
      <c r="A47">
        <v>18</v>
      </c>
      <c r="B47" s="2" t="s">
        <v>7</v>
      </c>
      <c r="C47" s="2" t="s">
        <v>9</v>
      </c>
      <c r="D47" s="2">
        <v>260</v>
      </c>
      <c r="E47" s="2">
        <v>287</v>
      </c>
      <c r="F47" s="2">
        <v>301</v>
      </c>
      <c r="G47" s="2">
        <v>302</v>
      </c>
      <c r="H47" s="2">
        <v>284</v>
      </c>
      <c r="I47" s="2">
        <f>1434-260</f>
        <v>1174</v>
      </c>
    </row>
    <row r="48" spans="1:9" ht="12.75">
      <c r="A48">
        <v>19</v>
      </c>
      <c r="B48" s="2" t="s">
        <v>136</v>
      </c>
      <c r="C48" s="2" t="s">
        <v>14</v>
      </c>
      <c r="D48" s="2">
        <v>0</v>
      </c>
      <c r="E48" s="2">
        <v>245</v>
      </c>
      <c r="F48" s="2">
        <v>278</v>
      </c>
      <c r="G48" s="2">
        <v>300</v>
      </c>
      <c r="H48" s="2">
        <v>303</v>
      </c>
      <c r="I48" s="2">
        <f aca="true" t="shared" si="0" ref="I48:I53">SUM(D48:H48)</f>
        <v>1126</v>
      </c>
    </row>
    <row r="49" spans="1:9" ht="12.75">
      <c r="A49">
        <v>20</v>
      </c>
      <c r="B49" s="2" t="s">
        <v>135</v>
      </c>
      <c r="C49" s="2" t="s">
        <v>14</v>
      </c>
      <c r="D49" s="2">
        <v>0</v>
      </c>
      <c r="E49" s="2">
        <v>251</v>
      </c>
      <c r="F49" s="2">
        <v>272</v>
      </c>
      <c r="G49" s="2">
        <v>283</v>
      </c>
      <c r="H49" s="2">
        <v>287</v>
      </c>
      <c r="I49" s="2">
        <f t="shared" si="0"/>
        <v>1093</v>
      </c>
    </row>
    <row r="50" spans="1:9" ht="12.75">
      <c r="A50">
        <v>21</v>
      </c>
      <c r="B50" s="2" t="s">
        <v>137</v>
      </c>
      <c r="C50" s="2" t="s">
        <v>14</v>
      </c>
      <c r="D50" s="2">
        <v>0</v>
      </c>
      <c r="E50" s="2">
        <v>230</v>
      </c>
      <c r="F50" s="2">
        <v>274</v>
      </c>
      <c r="G50" s="2">
        <v>273</v>
      </c>
      <c r="H50" s="2">
        <v>284</v>
      </c>
      <c r="I50" s="2">
        <f t="shared" si="0"/>
        <v>1061</v>
      </c>
    </row>
    <row r="51" spans="1:9" ht="12.75">
      <c r="A51">
        <v>22</v>
      </c>
      <c r="B51" s="2" t="s">
        <v>134</v>
      </c>
      <c r="C51" s="2" t="s">
        <v>14</v>
      </c>
      <c r="D51" s="2">
        <v>0</v>
      </c>
      <c r="E51" s="2">
        <v>250</v>
      </c>
      <c r="F51" s="2">
        <v>213</v>
      </c>
      <c r="G51" s="2">
        <v>242</v>
      </c>
      <c r="H51" s="2">
        <v>292</v>
      </c>
      <c r="I51" s="2">
        <f t="shared" si="0"/>
        <v>997</v>
      </c>
    </row>
    <row r="52" spans="1:9" ht="12.75">
      <c r="A52">
        <v>23</v>
      </c>
      <c r="B52" s="2" t="s">
        <v>73</v>
      </c>
      <c r="C52" s="2" t="s">
        <v>9</v>
      </c>
      <c r="D52" s="2">
        <v>247</v>
      </c>
      <c r="E52" s="2">
        <v>0</v>
      </c>
      <c r="F52" s="2">
        <v>0</v>
      </c>
      <c r="G52" s="2">
        <v>0</v>
      </c>
      <c r="H52" s="2">
        <v>0</v>
      </c>
      <c r="I52" s="2">
        <f t="shared" si="0"/>
        <v>247</v>
      </c>
    </row>
    <row r="53" spans="1:9" ht="12.75">
      <c r="A53">
        <v>24</v>
      </c>
      <c r="B53" s="2" t="s">
        <v>96</v>
      </c>
      <c r="C53" s="2" t="s">
        <v>9</v>
      </c>
      <c r="D53" s="2">
        <v>219</v>
      </c>
      <c r="E53" s="2">
        <v>0</v>
      </c>
      <c r="F53" s="2">
        <v>0</v>
      </c>
      <c r="G53" s="2">
        <v>0</v>
      </c>
      <c r="H53" s="2">
        <v>0</v>
      </c>
      <c r="I53" s="2">
        <f t="shared" si="0"/>
        <v>219</v>
      </c>
    </row>
    <row r="54" spans="2:9" ht="12.75">
      <c r="B54" s="2"/>
      <c r="C54" s="2"/>
      <c r="D54" s="6"/>
      <c r="E54" s="6"/>
      <c r="F54" s="6"/>
      <c r="G54" s="6"/>
      <c r="H54" s="6"/>
      <c r="I54" s="6"/>
    </row>
    <row r="55" spans="2:9" ht="12.75">
      <c r="B55" s="2"/>
      <c r="C55" s="2"/>
      <c r="D55" s="6"/>
      <c r="E55" s="6"/>
      <c r="F55" s="6"/>
      <c r="G55" s="6"/>
      <c r="H55" s="6"/>
      <c r="I55" s="6"/>
    </row>
    <row r="57" spans="1:9" ht="18">
      <c r="A57" t="s">
        <v>28</v>
      </c>
      <c r="B57" s="3" t="s">
        <v>2</v>
      </c>
      <c r="D57" s="4" t="s">
        <v>24</v>
      </c>
      <c r="E57" s="4" t="s">
        <v>27</v>
      </c>
      <c r="F57" s="4" t="s">
        <v>29</v>
      </c>
      <c r="G57" s="4" t="s">
        <v>31</v>
      </c>
      <c r="H57" s="4" t="s">
        <v>32</v>
      </c>
      <c r="I57" s="4" t="s">
        <v>141</v>
      </c>
    </row>
    <row r="58" spans="1:9" ht="12.75">
      <c r="A58" s="2">
        <v>1</v>
      </c>
      <c r="B58" s="6" t="s">
        <v>85</v>
      </c>
      <c r="C58" s="6" t="s">
        <v>17</v>
      </c>
      <c r="D58" s="6">
        <v>385</v>
      </c>
      <c r="E58" s="6">
        <v>378</v>
      </c>
      <c r="F58" s="6">
        <v>384</v>
      </c>
      <c r="G58" s="6">
        <v>383</v>
      </c>
      <c r="H58" s="6">
        <v>0</v>
      </c>
      <c r="I58" s="6">
        <f>SUM(D58:H58)</f>
        <v>1530</v>
      </c>
    </row>
    <row r="59" spans="1:9" ht="12.75">
      <c r="A59" s="2">
        <v>2</v>
      </c>
      <c r="B59" s="6" t="s">
        <v>82</v>
      </c>
      <c r="C59" s="6" t="s">
        <v>14</v>
      </c>
      <c r="D59" s="6">
        <v>374</v>
      </c>
      <c r="E59" s="6">
        <v>379</v>
      </c>
      <c r="F59" s="6">
        <v>373</v>
      </c>
      <c r="G59" s="6">
        <v>373</v>
      </c>
      <c r="H59" s="6">
        <v>379</v>
      </c>
      <c r="I59" s="6">
        <f>1878-373</f>
        <v>1505</v>
      </c>
    </row>
    <row r="60" spans="1:9" ht="12.75">
      <c r="A60" s="2">
        <v>3</v>
      </c>
      <c r="B60" s="10" t="s">
        <v>38</v>
      </c>
      <c r="C60" s="6" t="s">
        <v>14</v>
      </c>
      <c r="D60" s="6">
        <v>370</v>
      </c>
      <c r="E60" s="6">
        <v>373</v>
      </c>
      <c r="F60" s="6">
        <v>379</v>
      </c>
      <c r="G60" s="6">
        <v>376</v>
      </c>
      <c r="H60" s="6">
        <v>370</v>
      </c>
      <c r="I60" s="6">
        <f>1868-370</f>
        <v>1498</v>
      </c>
    </row>
    <row r="61" spans="1:9" ht="12.75">
      <c r="A61" s="2">
        <v>4</v>
      </c>
      <c r="B61" s="6" t="s">
        <v>64</v>
      </c>
      <c r="C61" s="6" t="s">
        <v>57</v>
      </c>
      <c r="D61" s="6">
        <v>364</v>
      </c>
      <c r="E61" s="6">
        <v>372</v>
      </c>
      <c r="F61" s="6">
        <v>375</v>
      </c>
      <c r="G61" s="6">
        <v>369</v>
      </c>
      <c r="H61" s="6">
        <v>366</v>
      </c>
      <c r="I61" s="6">
        <f>1846-364</f>
        <v>1482</v>
      </c>
    </row>
    <row r="62" spans="1:9" ht="12.75">
      <c r="A62" s="2">
        <v>5</v>
      </c>
      <c r="B62" s="6" t="s">
        <v>11</v>
      </c>
      <c r="C62" s="6" t="s">
        <v>9</v>
      </c>
      <c r="D62" s="6">
        <v>367</v>
      </c>
      <c r="E62" s="6">
        <v>359</v>
      </c>
      <c r="F62" s="6">
        <v>375</v>
      </c>
      <c r="G62" s="6">
        <v>369</v>
      </c>
      <c r="H62" s="6">
        <v>371</v>
      </c>
      <c r="I62" s="6">
        <f>1841-359</f>
        <v>1482</v>
      </c>
    </row>
    <row r="63" spans="1:9" ht="12.75">
      <c r="A63" s="2">
        <v>6</v>
      </c>
      <c r="B63" s="10" t="s">
        <v>35</v>
      </c>
      <c r="C63" s="6" t="s">
        <v>36</v>
      </c>
      <c r="D63" s="6">
        <v>0</v>
      </c>
      <c r="E63" s="6">
        <v>377</v>
      </c>
      <c r="F63" s="6">
        <v>372</v>
      </c>
      <c r="G63" s="6">
        <v>369</v>
      </c>
      <c r="H63" s="6">
        <v>359</v>
      </c>
      <c r="I63" s="6">
        <f>SUM(D63:H63)</f>
        <v>1477</v>
      </c>
    </row>
    <row r="64" spans="1:9" ht="12.75">
      <c r="A64" s="2">
        <v>7</v>
      </c>
      <c r="B64" s="2" t="s">
        <v>45</v>
      </c>
      <c r="C64" s="2" t="s">
        <v>36</v>
      </c>
      <c r="D64" s="2">
        <v>363</v>
      </c>
      <c r="E64" s="2">
        <v>372</v>
      </c>
      <c r="F64" s="2">
        <v>367</v>
      </c>
      <c r="G64" s="2">
        <v>356</v>
      </c>
      <c r="H64" s="2">
        <v>374</v>
      </c>
      <c r="I64" s="2">
        <f>1832-356</f>
        <v>1476</v>
      </c>
    </row>
    <row r="65" spans="1:9" ht="12.75">
      <c r="A65" s="2">
        <v>8</v>
      </c>
      <c r="B65" s="1" t="s">
        <v>37</v>
      </c>
      <c r="C65" s="2" t="s">
        <v>36</v>
      </c>
      <c r="D65" s="2">
        <v>367</v>
      </c>
      <c r="E65" s="2">
        <v>369</v>
      </c>
      <c r="F65" s="2">
        <v>368</v>
      </c>
      <c r="G65" s="2">
        <v>371</v>
      </c>
      <c r="H65" s="2">
        <v>368</v>
      </c>
      <c r="I65" s="2">
        <f>1843-367</f>
        <v>1476</v>
      </c>
    </row>
    <row r="66" spans="1:9" ht="12.75">
      <c r="A66" s="2">
        <v>9</v>
      </c>
      <c r="B66" s="2" t="s">
        <v>23</v>
      </c>
      <c r="C66" s="2" t="s">
        <v>22</v>
      </c>
      <c r="D66" s="2">
        <v>365</v>
      </c>
      <c r="E66" s="2">
        <v>367</v>
      </c>
      <c r="F66" s="2">
        <v>365</v>
      </c>
      <c r="G66" s="2">
        <v>0</v>
      </c>
      <c r="H66" s="2">
        <v>372</v>
      </c>
      <c r="I66" s="2">
        <f>SUM(D66:H66)</f>
        <v>1469</v>
      </c>
    </row>
    <row r="67" spans="1:9" ht="12.75">
      <c r="A67">
        <v>10</v>
      </c>
      <c r="B67" s="1" t="s">
        <v>21</v>
      </c>
      <c r="C67" s="2" t="s">
        <v>3</v>
      </c>
      <c r="D67" s="2">
        <v>368</v>
      </c>
      <c r="E67" s="2">
        <v>367</v>
      </c>
      <c r="F67" s="2">
        <v>363</v>
      </c>
      <c r="G67" s="2">
        <v>363</v>
      </c>
      <c r="H67" s="2">
        <v>369</v>
      </c>
      <c r="I67" s="2">
        <f>1830-363</f>
        <v>1467</v>
      </c>
    </row>
    <row r="68" spans="1:9" ht="12.75">
      <c r="A68">
        <v>11</v>
      </c>
      <c r="B68" s="2" t="s">
        <v>83</v>
      </c>
      <c r="C68" s="2" t="s">
        <v>14</v>
      </c>
      <c r="D68" s="2">
        <v>356</v>
      </c>
      <c r="E68" s="2">
        <v>370</v>
      </c>
      <c r="F68" s="2">
        <v>364</v>
      </c>
      <c r="G68" s="2">
        <v>375</v>
      </c>
      <c r="H68" s="2">
        <v>356</v>
      </c>
      <c r="I68" s="2">
        <f>1821-356</f>
        <v>1465</v>
      </c>
    </row>
    <row r="69" spans="1:9" ht="12.75">
      <c r="A69">
        <v>12</v>
      </c>
      <c r="B69" s="2" t="s">
        <v>86</v>
      </c>
      <c r="C69" s="2" t="s">
        <v>14</v>
      </c>
      <c r="D69" s="2">
        <v>370</v>
      </c>
      <c r="E69" s="2">
        <v>363</v>
      </c>
      <c r="F69" s="2">
        <v>366</v>
      </c>
      <c r="G69" s="2">
        <v>358</v>
      </c>
      <c r="H69" s="2">
        <v>364</v>
      </c>
      <c r="I69" s="2">
        <f>1821-358</f>
        <v>1463</v>
      </c>
    </row>
    <row r="70" spans="1:9" ht="12.75">
      <c r="A70">
        <v>13</v>
      </c>
      <c r="B70" s="1" t="s">
        <v>138</v>
      </c>
      <c r="C70" s="2" t="s">
        <v>14</v>
      </c>
      <c r="D70" s="2">
        <v>345</v>
      </c>
      <c r="E70" s="2">
        <v>364</v>
      </c>
      <c r="F70" s="2">
        <v>357</v>
      </c>
      <c r="G70" s="2">
        <v>368</v>
      </c>
      <c r="H70" s="2">
        <v>364</v>
      </c>
      <c r="I70" s="2">
        <f>1798-345</f>
        <v>1453</v>
      </c>
    </row>
    <row r="71" spans="1:9" ht="12.75">
      <c r="A71">
        <v>14</v>
      </c>
      <c r="B71" s="2" t="s">
        <v>48</v>
      </c>
      <c r="C71" s="2" t="s">
        <v>49</v>
      </c>
      <c r="D71" s="2">
        <v>342</v>
      </c>
      <c r="E71" s="2">
        <v>361</v>
      </c>
      <c r="F71" s="2">
        <v>355</v>
      </c>
      <c r="G71" s="2">
        <v>348</v>
      </c>
      <c r="H71" s="2">
        <v>353</v>
      </c>
      <c r="I71" s="2">
        <f>1789-342</f>
        <v>1447</v>
      </c>
    </row>
    <row r="72" spans="1:9" ht="12.75">
      <c r="A72">
        <v>15</v>
      </c>
      <c r="B72" s="2" t="s">
        <v>109</v>
      </c>
      <c r="C72" s="2" t="s">
        <v>22</v>
      </c>
      <c r="D72" s="2">
        <v>353</v>
      </c>
      <c r="E72" s="2">
        <v>358</v>
      </c>
      <c r="F72" s="2">
        <v>364</v>
      </c>
      <c r="G72" s="2">
        <v>0</v>
      </c>
      <c r="H72" s="2">
        <v>364</v>
      </c>
      <c r="I72" s="2">
        <f>SUM(D72:H72)</f>
        <v>1439</v>
      </c>
    </row>
    <row r="73" spans="1:9" ht="12.75">
      <c r="A73">
        <v>16</v>
      </c>
      <c r="B73" s="1" t="s">
        <v>5</v>
      </c>
      <c r="C73" s="2" t="s">
        <v>3</v>
      </c>
      <c r="D73" s="2">
        <v>354</v>
      </c>
      <c r="E73" s="2">
        <v>356</v>
      </c>
      <c r="F73" s="2">
        <v>360</v>
      </c>
      <c r="G73" s="2">
        <v>362</v>
      </c>
      <c r="H73" s="2">
        <v>360</v>
      </c>
      <c r="I73" s="2">
        <f>1792-354</f>
        <v>1438</v>
      </c>
    </row>
    <row r="74" spans="1:9" ht="12.75">
      <c r="A74">
        <v>17</v>
      </c>
      <c r="B74" s="2" t="s">
        <v>13</v>
      </c>
      <c r="C74" s="2" t="s">
        <v>9</v>
      </c>
      <c r="D74" s="2">
        <v>358</v>
      </c>
      <c r="E74" s="2">
        <v>356</v>
      </c>
      <c r="F74" s="2">
        <v>358</v>
      </c>
      <c r="G74" s="2">
        <v>353</v>
      </c>
      <c r="H74" s="2">
        <v>350</v>
      </c>
      <c r="I74" s="2">
        <f>1775-350</f>
        <v>1425</v>
      </c>
    </row>
    <row r="75" spans="1:9" ht="12.75">
      <c r="A75">
        <v>18</v>
      </c>
      <c r="B75" s="2" t="s">
        <v>100</v>
      </c>
      <c r="C75" s="2" t="s">
        <v>9</v>
      </c>
      <c r="D75" s="2">
        <v>349</v>
      </c>
      <c r="E75" s="2">
        <v>353</v>
      </c>
      <c r="F75" s="2">
        <v>360</v>
      </c>
      <c r="G75" s="2">
        <v>353</v>
      </c>
      <c r="H75" s="2">
        <v>361</v>
      </c>
      <c r="I75" s="2">
        <f>1776-353</f>
        <v>1423</v>
      </c>
    </row>
    <row r="76" spans="1:9" ht="12.75">
      <c r="A76">
        <v>19</v>
      </c>
      <c r="B76" s="1" t="s">
        <v>51</v>
      </c>
      <c r="C76" s="2" t="s">
        <v>14</v>
      </c>
      <c r="D76" s="2">
        <v>356</v>
      </c>
      <c r="E76" s="2">
        <v>358</v>
      </c>
      <c r="F76" s="2">
        <v>355</v>
      </c>
      <c r="G76" s="2">
        <v>0</v>
      </c>
      <c r="H76" s="2">
        <v>347</v>
      </c>
      <c r="I76" s="2">
        <f>SUM(D76:H76)</f>
        <v>1416</v>
      </c>
    </row>
    <row r="77" spans="1:9" ht="12.75">
      <c r="A77">
        <v>20</v>
      </c>
      <c r="B77" s="2" t="s">
        <v>58</v>
      </c>
      <c r="C77" s="2" t="s">
        <v>17</v>
      </c>
      <c r="D77" s="2">
        <v>354</v>
      </c>
      <c r="E77" s="2">
        <v>349</v>
      </c>
      <c r="F77" s="2">
        <v>340</v>
      </c>
      <c r="G77" s="2">
        <v>356</v>
      </c>
      <c r="H77" s="2">
        <v>349</v>
      </c>
      <c r="I77" s="2">
        <f>1748-340</f>
        <v>1408</v>
      </c>
    </row>
    <row r="78" spans="1:9" ht="12.75">
      <c r="A78">
        <v>21</v>
      </c>
      <c r="B78" s="2" t="s">
        <v>52</v>
      </c>
      <c r="C78" s="2" t="s">
        <v>14</v>
      </c>
      <c r="D78" s="2">
        <v>328</v>
      </c>
      <c r="E78" s="2">
        <v>343</v>
      </c>
      <c r="F78" s="2">
        <v>354</v>
      </c>
      <c r="G78" s="2">
        <v>346</v>
      </c>
      <c r="H78" s="2">
        <v>358</v>
      </c>
      <c r="I78" s="2">
        <f>1729-328</f>
        <v>1401</v>
      </c>
    </row>
    <row r="79" spans="1:9" ht="12.75">
      <c r="A79">
        <v>22</v>
      </c>
      <c r="B79" s="2" t="s">
        <v>61</v>
      </c>
      <c r="C79" s="2" t="s">
        <v>17</v>
      </c>
      <c r="D79" s="2">
        <v>349</v>
      </c>
      <c r="E79" s="2">
        <v>332</v>
      </c>
      <c r="F79" s="2">
        <v>352</v>
      </c>
      <c r="G79" s="2">
        <v>343</v>
      </c>
      <c r="H79" s="2">
        <v>353</v>
      </c>
      <c r="I79" s="2">
        <f>1729-332</f>
        <v>1397</v>
      </c>
    </row>
    <row r="80" spans="1:9" ht="12.75">
      <c r="A80">
        <v>23</v>
      </c>
      <c r="B80" s="2" t="s">
        <v>98</v>
      </c>
      <c r="C80" s="2" t="s">
        <v>9</v>
      </c>
      <c r="D80" s="2">
        <v>304</v>
      </c>
      <c r="E80" s="2">
        <v>341</v>
      </c>
      <c r="F80" s="2">
        <v>353</v>
      </c>
      <c r="G80" s="2">
        <v>344</v>
      </c>
      <c r="H80" s="2">
        <v>351</v>
      </c>
      <c r="I80" s="2">
        <f>1693-304</f>
        <v>1389</v>
      </c>
    </row>
    <row r="81" spans="1:9" ht="12.75">
      <c r="A81">
        <v>24</v>
      </c>
      <c r="B81" s="2" t="s">
        <v>15</v>
      </c>
      <c r="C81" s="2" t="s">
        <v>14</v>
      </c>
      <c r="D81" s="2">
        <v>342</v>
      </c>
      <c r="E81" s="2">
        <v>346</v>
      </c>
      <c r="F81" s="2">
        <v>354</v>
      </c>
      <c r="G81" s="2">
        <v>340</v>
      </c>
      <c r="H81" s="2">
        <v>345</v>
      </c>
      <c r="I81" s="2">
        <f>1727-340</f>
        <v>1387</v>
      </c>
    </row>
    <row r="82" spans="1:9" ht="12.75">
      <c r="A82">
        <v>25</v>
      </c>
      <c r="B82" s="2" t="s">
        <v>60</v>
      </c>
      <c r="C82" s="2" t="s">
        <v>17</v>
      </c>
      <c r="D82" s="2">
        <v>347</v>
      </c>
      <c r="E82" s="2">
        <v>330</v>
      </c>
      <c r="F82" s="2">
        <v>343</v>
      </c>
      <c r="G82" s="2">
        <v>342</v>
      </c>
      <c r="H82" s="2">
        <v>355</v>
      </c>
      <c r="I82" s="2">
        <f>1717-330</f>
        <v>1387</v>
      </c>
    </row>
    <row r="83" spans="1:9" ht="12.75">
      <c r="A83">
        <v>26</v>
      </c>
      <c r="B83" s="1" t="s">
        <v>47</v>
      </c>
      <c r="C83" s="2" t="s">
        <v>9</v>
      </c>
      <c r="D83" s="2">
        <v>347</v>
      </c>
      <c r="E83" s="2">
        <v>348</v>
      </c>
      <c r="F83" s="2">
        <v>344</v>
      </c>
      <c r="G83" s="2">
        <v>347</v>
      </c>
      <c r="H83" s="2">
        <v>0</v>
      </c>
      <c r="I83" s="2">
        <f>SUM(D83:H83)</f>
        <v>1386</v>
      </c>
    </row>
    <row r="84" spans="1:9" ht="12.75">
      <c r="A84">
        <v>27</v>
      </c>
      <c r="B84" s="1" t="s">
        <v>56</v>
      </c>
      <c r="C84" s="2" t="s">
        <v>19</v>
      </c>
      <c r="D84" s="2">
        <v>338</v>
      </c>
      <c r="E84" s="2">
        <v>345</v>
      </c>
      <c r="F84" s="2">
        <v>342</v>
      </c>
      <c r="G84" s="2">
        <v>358</v>
      </c>
      <c r="H84" s="2">
        <v>328</v>
      </c>
      <c r="I84" s="2">
        <f>1711-328</f>
        <v>1383</v>
      </c>
    </row>
    <row r="85" spans="1:9" ht="12.75">
      <c r="A85">
        <v>28</v>
      </c>
      <c r="B85" s="1" t="s">
        <v>50</v>
      </c>
      <c r="C85" s="2" t="s">
        <v>14</v>
      </c>
      <c r="D85" s="2">
        <v>353</v>
      </c>
      <c r="E85" s="2">
        <v>341</v>
      </c>
      <c r="F85" s="2">
        <v>339</v>
      </c>
      <c r="G85" s="2">
        <v>0</v>
      </c>
      <c r="H85" s="2">
        <v>349</v>
      </c>
      <c r="I85" s="2">
        <f>SUM(D85:H85)</f>
        <v>1382</v>
      </c>
    </row>
    <row r="86" spans="1:9" ht="12.75">
      <c r="A86">
        <v>29</v>
      </c>
      <c r="B86" s="2" t="s">
        <v>97</v>
      </c>
      <c r="C86" s="2" t="s">
        <v>9</v>
      </c>
      <c r="D86" s="2">
        <v>341</v>
      </c>
      <c r="E86" s="2">
        <v>345</v>
      </c>
      <c r="F86" s="2">
        <v>340</v>
      </c>
      <c r="G86" s="2">
        <v>338</v>
      </c>
      <c r="H86" s="2">
        <v>355</v>
      </c>
      <c r="I86" s="2">
        <f>1719-338</f>
        <v>1381</v>
      </c>
    </row>
    <row r="87" spans="1:9" ht="12.75">
      <c r="A87">
        <v>30</v>
      </c>
      <c r="B87" s="2" t="s">
        <v>55</v>
      </c>
      <c r="C87" s="2" t="s">
        <v>19</v>
      </c>
      <c r="D87" s="2">
        <v>345</v>
      </c>
      <c r="E87" s="2">
        <v>332</v>
      </c>
      <c r="F87" s="2">
        <v>345</v>
      </c>
      <c r="G87" s="2">
        <v>342</v>
      </c>
      <c r="H87" s="2">
        <v>336</v>
      </c>
      <c r="I87" s="2">
        <f>1700-332</f>
        <v>1368</v>
      </c>
    </row>
    <row r="88" spans="1:9" ht="12.75">
      <c r="A88">
        <v>31</v>
      </c>
      <c r="B88" s="2" t="s">
        <v>65</v>
      </c>
      <c r="C88" s="2" t="s">
        <v>57</v>
      </c>
      <c r="D88" s="2">
        <v>343</v>
      </c>
      <c r="E88" s="2">
        <v>338</v>
      </c>
      <c r="F88" s="2">
        <v>336</v>
      </c>
      <c r="G88" s="2">
        <v>339</v>
      </c>
      <c r="H88" s="2">
        <v>343</v>
      </c>
      <c r="I88" s="2">
        <f>1699-336</f>
        <v>1363</v>
      </c>
    </row>
    <row r="89" spans="1:9" ht="12.75">
      <c r="A89">
        <v>32</v>
      </c>
      <c r="B89" s="2" t="s">
        <v>127</v>
      </c>
      <c r="C89" s="2" t="s">
        <v>3</v>
      </c>
      <c r="D89" s="2">
        <v>339</v>
      </c>
      <c r="E89" s="2">
        <v>342</v>
      </c>
      <c r="F89" s="2">
        <v>335</v>
      </c>
      <c r="G89" s="2">
        <v>335</v>
      </c>
      <c r="H89" s="2">
        <v>346</v>
      </c>
      <c r="I89" s="2">
        <f>1697-335</f>
        <v>1362</v>
      </c>
    </row>
    <row r="90" spans="1:9" ht="12.75">
      <c r="A90">
        <v>33</v>
      </c>
      <c r="B90" s="2" t="s">
        <v>54</v>
      </c>
      <c r="C90" s="2" t="s">
        <v>19</v>
      </c>
      <c r="D90" s="2">
        <v>341</v>
      </c>
      <c r="E90" s="2">
        <v>334</v>
      </c>
      <c r="F90" s="2">
        <v>341</v>
      </c>
      <c r="G90" s="2">
        <v>337</v>
      </c>
      <c r="H90" s="2">
        <v>341</v>
      </c>
      <c r="I90" s="2">
        <f>1694-334</f>
        <v>1360</v>
      </c>
    </row>
    <row r="91" spans="1:9" ht="12.75">
      <c r="A91">
        <v>34</v>
      </c>
      <c r="B91" s="1" t="s">
        <v>125</v>
      </c>
      <c r="C91" s="2" t="s">
        <v>3</v>
      </c>
      <c r="D91" s="2">
        <v>0</v>
      </c>
      <c r="E91" s="2">
        <v>347</v>
      </c>
      <c r="F91" s="2">
        <v>341</v>
      </c>
      <c r="G91" s="2">
        <v>337</v>
      </c>
      <c r="H91" s="2">
        <v>327</v>
      </c>
      <c r="I91" s="2">
        <f>SUM(D91:H91)</f>
        <v>1352</v>
      </c>
    </row>
    <row r="92" spans="1:9" ht="12.75">
      <c r="A92">
        <v>35</v>
      </c>
      <c r="B92" s="2" t="s">
        <v>59</v>
      </c>
      <c r="C92" s="2" t="s">
        <v>17</v>
      </c>
      <c r="D92" s="2">
        <v>341</v>
      </c>
      <c r="E92" s="2">
        <v>329</v>
      </c>
      <c r="F92" s="2">
        <v>342</v>
      </c>
      <c r="G92" s="2">
        <v>332</v>
      </c>
      <c r="H92" s="2">
        <v>326</v>
      </c>
      <c r="I92" s="2">
        <f>1670-326</f>
        <v>1344</v>
      </c>
    </row>
    <row r="93" spans="1:9" ht="12.75">
      <c r="A93">
        <v>36</v>
      </c>
      <c r="B93" s="1" t="s">
        <v>126</v>
      </c>
      <c r="C93" s="2" t="s">
        <v>3</v>
      </c>
      <c r="D93" s="2">
        <v>0</v>
      </c>
      <c r="E93" s="2">
        <v>338</v>
      </c>
      <c r="F93" s="2">
        <v>334</v>
      </c>
      <c r="G93" s="2">
        <v>328</v>
      </c>
      <c r="H93" s="2">
        <v>344</v>
      </c>
      <c r="I93" s="2">
        <f>SUM(D93:H93)</f>
        <v>1344</v>
      </c>
    </row>
    <row r="94" spans="1:9" ht="12.75">
      <c r="A94">
        <v>37</v>
      </c>
      <c r="B94" s="2" t="s">
        <v>105</v>
      </c>
      <c r="C94" s="2" t="s">
        <v>14</v>
      </c>
      <c r="D94" s="2">
        <v>325</v>
      </c>
      <c r="E94" s="2">
        <v>331</v>
      </c>
      <c r="F94" s="2">
        <v>332</v>
      </c>
      <c r="G94" s="2">
        <v>346</v>
      </c>
      <c r="H94" s="2">
        <v>325</v>
      </c>
      <c r="I94" s="2">
        <f>1659-325</f>
        <v>1334</v>
      </c>
    </row>
    <row r="95" spans="1:9" ht="12.75">
      <c r="A95">
        <v>38</v>
      </c>
      <c r="B95" s="2" t="s">
        <v>12</v>
      </c>
      <c r="C95" s="2" t="s">
        <v>9</v>
      </c>
      <c r="D95" s="2">
        <v>327</v>
      </c>
      <c r="E95" s="2">
        <v>323</v>
      </c>
      <c r="F95" s="2">
        <v>318</v>
      </c>
      <c r="G95" s="2">
        <v>342</v>
      </c>
      <c r="H95" s="2">
        <v>329</v>
      </c>
      <c r="I95" s="2">
        <f>1639-318</f>
        <v>1321</v>
      </c>
    </row>
    <row r="96" spans="1:9" ht="12.75">
      <c r="A96">
        <v>39</v>
      </c>
      <c r="B96" s="1" t="s">
        <v>110</v>
      </c>
      <c r="C96" s="2" t="s">
        <v>17</v>
      </c>
      <c r="D96" s="2">
        <v>332</v>
      </c>
      <c r="E96" s="2">
        <v>328</v>
      </c>
      <c r="F96" s="2">
        <v>326</v>
      </c>
      <c r="G96" s="2">
        <v>316</v>
      </c>
      <c r="H96" s="2">
        <v>324</v>
      </c>
      <c r="I96" s="2">
        <f>1626-316</f>
        <v>1310</v>
      </c>
    </row>
    <row r="97" spans="1:9" ht="12.75">
      <c r="A97">
        <v>40</v>
      </c>
      <c r="B97" s="2" t="s">
        <v>84</v>
      </c>
      <c r="C97" s="2" t="s">
        <v>14</v>
      </c>
      <c r="D97" s="2">
        <v>328</v>
      </c>
      <c r="E97" s="2">
        <v>318</v>
      </c>
      <c r="F97" s="2">
        <v>324</v>
      </c>
      <c r="G97" s="2">
        <v>0</v>
      </c>
      <c r="H97" s="2">
        <v>325</v>
      </c>
      <c r="I97" s="2">
        <f>SUM(D97:H97)</f>
        <v>1295</v>
      </c>
    </row>
    <row r="98" spans="1:9" ht="12.75">
      <c r="A98">
        <v>41</v>
      </c>
      <c r="B98" s="2" t="s">
        <v>106</v>
      </c>
      <c r="C98" s="2" t="s">
        <v>14</v>
      </c>
      <c r="D98" s="2">
        <v>295</v>
      </c>
      <c r="E98" s="2">
        <v>312</v>
      </c>
      <c r="F98" s="2">
        <v>317</v>
      </c>
      <c r="G98" s="2">
        <v>330</v>
      </c>
      <c r="H98" s="2">
        <v>327</v>
      </c>
      <c r="I98" s="2">
        <f>1581-295</f>
        <v>1286</v>
      </c>
    </row>
    <row r="99" spans="1:9" ht="12.75">
      <c r="A99">
        <v>42</v>
      </c>
      <c r="B99" s="2" t="s">
        <v>101</v>
      </c>
      <c r="C99" s="2" t="s">
        <v>9</v>
      </c>
      <c r="D99" s="2">
        <v>328</v>
      </c>
      <c r="E99" s="2">
        <v>319</v>
      </c>
      <c r="F99" s="2">
        <v>313</v>
      </c>
      <c r="G99" s="2">
        <v>314</v>
      </c>
      <c r="H99" s="2">
        <v>313</v>
      </c>
      <c r="I99" s="2">
        <f>1587-313</f>
        <v>1274</v>
      </c>
    </row>
    <row r="100" spans="1:9" ht="12.75">
      <c r="A100">
        <v>43</v>
      </c>
      <c r="B100" s="1" t="s">
        <v>124</v>
      </c>
      <c r="C100" s="2" t="s">
        <v>3</v>
      </c>
      <c r="D100" s="2">
        <v>0</v>
      </c>
      <c r="E100" s="2">
        <v>307</v>
      </c>
      <c r="F100" s="2">
        <v>310</v>
      </c>
      <c r="G100" s="2">
        <v>302</v>
      </c>
      <c r="H100" s="2">
        <v>310</v>
      </c>
      <c r="I100" s="2">
        <f>SUM(D100:H100)</f>
        <v>1229</v>
      </c>
    </row>
    <row r="101" spans="1:9" ht="12.75">
      <c r="A101">
        <v>44</v>
      </c>
      <c r="B101" s="1" t="s">
        <v>129</v>
      </c>
      <c r="C101" s="2" t="s">
        <v>19</v>
      </c>
      <c r="D101" s="2">
        <v>284</v>
      </c>
      <c r="E101" s="2">
        <v>322</v>
      </c>
      <c r="F101" s="2">
        <v>309</v>
      </c>
      <c r="G101" s="2">
        <v>294</v>
      </c>
      <c r="H101" s="2">
        <v>279</v>
      </c>
      <c r="I101" s="2">
        <f>1488-279</f>
        <v>1209</v>
      </c>
    </row>
    <row r="102" spans="1:9" ht="12.75">
      <c r="A102">
        <v>45</v>
      </c>
      <c r="B102" s="2" t="s">
        <v>53</v>
      </c>
      <c r="C102" s="2" t="s">
        <v>19</v>
      </c>
      <c r="D102" s="2">
        <v>312</v>
      </c>
      <c r="E102" s="2">
        <v>276</v>
      </c>
      <c r="F102" s="2">
        <v>296</v>
      </c>
      <c r="G102" s="2">
        <v>298</v>
      </c>
      <c r="H102" s="2">
        <v>252</v>
      </c>
      <c r="I102" s="2">
        <f>1434-252</f>
        <v>1182</v>
      </c>
    </row>
    <row r="103" spans="1:9" ht="12.75">
      <c r="A103">
        <v>46</v>
      </c>
      <c r="B103" s="2" t="s">
        <v>128</v>
      </c>
      <c r="C103" s="2" t="s">
        <v>19</v>
      </c>
      <c r="D103" s="2">
        <v>253</v>
      </c>
      <c r="E103" s="2">
        <v>278</v>
      </c>
      <c r="F103" s="2">
        <v>0</v>
      </c>
      <c r="G103" s="2">
        <v>293</v>
      </c>
      <c r="H103" s="2">
        <v>296</v>
      </c>
      <c r="I103" s="2">
        <f aca="true" t="shared" si="1" ref="I103:I116">SUM(D103:H103)</f>
        <v>1120</v>
      </c>
    </row>
    <row r="104" spans="1:9" ht="12.75">
      <c r="A104">
        <v>47</v>
      </c>
      <c r="B104" s="2" t="s">
        <v>99</v>
      </c>
      <c r="C104" s="2" t="s">
        <v>9</v>
      </c>
      <c r="D104" s="2">
        <v>336</v>
      </c>
      <c r="E104" s="2">
        <v>363</v>
      </c>
      <c r="F104" s="2">
        <v>0</v>
      </c>
      <c r="G104" s="2">
        <v>0</v>
      </c>
      <c r="H104" s="2">
        <v>331</v>
      </c>
      <c r="I104" s="2">
        <f t="shared" si="1"/>
        <v>1030</v>
      </c>
    </row>
    <row r="105" spans="1:9" ht="12.75">
      <c r="A105">
        <v>48</v>
      </c>
      <c r="B105" s="2" t="s">
        <v>43</v>
      </c>
      <c r="C105" s="2" t="s">
        <v>9</v>
      </c>
      <c r="D105" s="2">
        <v>338</v>
      </c>
      <c r="E105" s="2">
        <v>332</v>
      </c>
      <c r="F105" s="2">
        <v>348</v>
      </c>
      <c r="G105" s="2">
        <v>0</v>
      </c>
      <c r="H105" s="2">
        <v>0</v>
      </c>
      <c r="I105" s="2">
        <f t="shared" si="1"/>
        <v>1018</v>
      </c>
    </row>
    <row r="106" spans="1:9" ht="12.75">
      <c r="A106">
        <v>49</v>
      </c>
      <c r="B106" s="2" t="s">
        <v>107</v>
      </c>
      <c r="C106" s="2" t="s">
        <v>14</v>
      </c>
      <c r="D106" s="2">
        <v>273</v>
      </c>
      <c r="E106" s="2">
        <v>304</v>
      </c>
      <c r="F106" s="2">
        <v>323</v>
      </c>
      <c r="G106" s="2">
        <v>0</v>
      </c>
      <c r="H106" s="2">
        <v>0</v>
      </c>
      <c r="I106" s="2">
        <f t="shared" si="1"/>
        <v>900</v>
      </c>
    </row>
    <row r="107" spans="1:9" ht="12.75">
      <c r="A107">
        <v>50</v>
      </c>
      <c r="B107" s="1" t="s">
        <v>103</v>
      </c>
      <c r="C107" s="2" t="s">
        <v>9</v>
      </c>
      <c r="D107" s="2">
        <v>366</v>
      </c>
      <c r="E107" s="2">
        <v>367</v>
      </c>
      <c r="F107" s="2">
        <v>0</v>
      </c>
      <c r="G107" s="2">
        <v>0</v>
      </c>
      <c r="H107" s="2">
        <v>0</v>
      </c>
      <c r="I107" s="2">
        <f t="shared" si="1"/>
        <v>733</v>
      </c>
    </row>
    <row r="108" spans="1:9" ht="12.75">
      <c r="A108">
        <v>51</v>
      </c>
      <c r="B108" s="2" t="s">
        <v>108</v>
      </c>
      <c r="C108" s="2" t="s">
        <v>14</v>
      </c>
      <c r="D108" s="2">
        <v>270</v>
      </c>
      <c r="E108" s="2">
        <v>0</v>
      </c>
      <c r="F108" s="2">
        <v>0</v>
      </c>
      <c r="G108" s="2">
        <v>0</v>
      </c>
      <c r="H108" s="2">
        <v>314</v>
      </c>
      <c r="I108" s="2">
        <f t="shared" si="1"/>
        <v>584</v>
      </c>
    </row>
    <row r="109" spans="1:9" ht="12.75">
      <c r="A109">
        <v>52</v>
      </c>
      <c r="B109" s="1" t="s">
        <v>130</v>
      </c>
      <c r="C109" s="2" t="s">
        <v>19</v>
      </c>
      <c r="D109" s="2">
        <v>267</v>
      </c>
      <c r="E109" s="2">
        <v>0</v>
      </c>
      <c r="F109" s="2">
        <v>271</v>
      </c>
      <c r="G109" s="2">
        <v>0</v>
      </c>
      <c r="H109" s="2">
        <v>0</v>
      </c>
      <c r="I109" s="2">
        <f t="shared" si="1"/>
        <v>538</v>
      </c>
    </row>
    <row r="110" spans="1:9" ht="12.75">
      <c r="A110">
        <v>53</v>
      </c>
      <c r="B110" s="1" t="s">
        <v>102</v>
      </c>
      <c r="C110" s="2" t="s">
        <v>9</v>
      </c>
      <c r="D110" s="2">
        <v>364</v>
      </c>
      <c r="E110" s="2">
        <v>0</v>
      </c>
      <c r="F110" s="2">
        <v>0</v>
      </c>
      <c r="G110" s="2">
        <v>0</v>
      </c>
      <c r="H110" s="2">
        <v>0</v>
      </c>
      <c r="I110" s="2">
        <f t="shared" si="1"/>
        <v>364</v>
      </c>
    </row>
    <row r="111" spans="1:9" ht="12.75">
      <c r="A111">
        <v>54</v>
      </c>
      <c r="B111" s="1" t="s">
        <v>39</v>
      </c>
      <c r="C111" s="2" t="s">
        <v>14</v>
      </c>
      <c r="D111" s="2">
        <v>0</v>
      </c>
      <c r="E111" s="2">
        <v>352</v>
      </c>
      <c r="F111" s="2">
        <v>0</v>
      </c>
      <c r="G111" s="2">
        <v>0</v>
      </c>
      <c r="H111" s="2">
        <v>0</v>
      </c>
      <c r="I111" s="2">
        <f t="shared" si="1"/>
        <v>352</v>
      </c>
    </row>
    <row r="112" spans="1:9" ht="12.75">
      <c r="A112">
        <v>55</v>
      </c>
      <c r="B112" s="1" t="s">
        <v>34</v>
      </c>
      <c r="C112" s="2" t="s">
        <v>22</v>
      </c>
      <c r="D112" s="2">
        <v>346</v>
      </c>
      <c r="E112" s="2">
        <v>0</v>
      </c>
      <c r="F112" s="2">
        <v>0</v>
      </c>
      <c r="G112" s="2">
        <v>0</v>
      </c>
      <c r="H112" s="2">
        <v>0</v>
      </c>
      <c r="I112" s="2">
        <f t="shared" si="1"/>
        <v>346</v>
      </c>
    </row>
    <row r="113" spans="1:9" ht="12.75">
      <c r="A113">
        <v>56</v>
      </c>
      <c r="B113" s="2" t="s">
        <v>104</v>
      </c>
      <c r="C113" s="2" t="s">
        <v>9</v>
      </c>
      <c r="D113" s="2">
        <v>321</v>
      </c>
      <c r="E113" s="2">
        <v>0</v>
      </c>
      <c r="F113" s="2">
        <v>0</v>
      </c>
      <c r="G113" s="2">
        <v>0</v>
      </c>
      <c r="H113" s="2">
        <v>0</v>
      </c>
      <c r="I113" s="2">
        <f t="shared" si="1"/>
        <v>321</v>
      </c>
    </row>
    <row r="114" spans="1:9" ht="12.75">
      <c r="A114">
        <v>57</v>
      </c>
      <c r="B114" s="1" t="s">
        <v>67</v>
      </c>
      <c r="C114" s="2" t="s">
        <v>3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f t="shared" si="1"/>
        <v>0</v>
      </c>
    </row>
    <row r="115" spans="1:9" ht="12.75">
      <c r="A115">
        <v>58</v>
      </c>
      <c r="B115" s="1" t="s">
        <v>123</v>
      </c>
      <c r="C115" s="2" t="s">
        <v>3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si="1"/>
        <v>0</v>
      </c>
    </row>
    <row r="116" spans="1:9" ht="12.75">
      <c r="A116">
        <v>59</v>
      </c>
      <c r="B116" s="1" t="s">
        <v>40</v>
      </c>
      <c r="C116" s="2" t="s">
        <v>14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 t="shared" si="1"/>
        <v>0</v>
      </c>
    </row>
    <row r="117" spans="2:9" ht="12.75">
      <c r="B117" s="2"/>
      <c r="C117" s="2"/>
      <c r="D117" s="2"/>
      <c r="E117" s="2"/>
      <c r="F117" s="2"/>
      <c r="G117" s="2"/>
      <c r="H117" s="2"/>
      <c r="I117" s="2"/>
    </row>
    <row r="118" ht="12.75">
      <c r="I118" t="s">
        <v>28</v>
      </c>
    </row>
    <row r="119" spans="2:9" ht="18">
      <c r="B119" s="3" t="s">
        <v>16</v>
      </c>
      <c r="D119" s="4" t="s">
        <v>24</v>
      </c>
      <c r="E119" s="4" t="s">
        <v>27</v>
      </c>
      <c r="F119" s="4" t="s">
        <v>29</v>
      </c>
      <c r="G119" s="4" t="s">
        <v>31</v>
      </c>
      <c r="H119" s="4" t="s">
        <v>32</v>
      </c>
      <c r="I119" s="4" t="s">
        <v>141</v>
      </c>
    </row>
    <row r="120" spans="1:9" ht="12.75">
      <c r="A120" s="6" t="s">
        <v>28</v>
      </c>
      <c r="B120" s="2"/>
      <c r="I120" t="s">
        <v>28</v>
      </c>
    </row>
    <row r="121" spans="1:9" ht="12.75">
      <c r="A121" s="6">
        <v>1</v>
      </c>
      <c r="B121" s="6" t="s">
        <v>25</v>
      </c>
      <c r="C121" s="6"/>
      <c r="D121" s="6">
        <f>397+386+382</f>
        <v>1165</v>
      </c>
      <c r="E121" s="6">
        <f>391+387+375</f>
        <v>1153</v>
      </c>
      <c r="F121" s="6">
        <v>1162</v>
      </c>
      <c r="G121" s="6">
        <f>397+384+380</f>
        <v>1161</v>
      </c>
      <c r="H121" s="6">
        <f>397+394+385</f>
        <v>1176</v>
      </c>
      <c r="I121" s="6">
        <f>SUM(D121:H121)</f>
        <v>5817</v>
      </c>
    </row>
    <row r="122" spans="1:9" ht="12.75">
      <c r="A122" s="6">
        <v>2</v>
      </c>
      <c r="B122" s="6" t="s">
        <v>26</v>
      </c>
      <c r="C122" s="6"/>
      <c r="D122" s="6">
        <f>391+381+380</f>
        <v>1152</v>
      </c>
      <c r="E122" s="6">
        <f>390+392+385</f>
        <v>1167</v>
      </c>
      <c r="F122" s="6">
        <v>1142</v>
      </c>
      <c r="G122" s="6">
        <f>392+384+381</f>
        <v>1157</v>
      </c>
      <c r="H122" s="6">
        <f>390+387+376</f>
        <v>1153</v>
      </c>
      <c r="I122" s="6">
        <f>SUM(D122:H122)</f>
        <v>5771</v>
      </c>
    </row>
    <row r="123" spans="1:9" ht="12.75">
      <c r="A123" s="2">
        <v>3</v>
      </c>
      <c r="B123" s="2" t="s">
        <v>17</v>
      </c>
      <c r="C123" s="2"/>
      <c r="D123" s="2">
        <v>1133</v>
      </c>
      <c r="E123" s="2">
        <v>1119</v>
      </c>
      <c r="F123" s="2">
        <v>1127</v>
      </c>
      <c r="G123" s="2">
        <v>1120</v>
      </c>
      <c r="H123" s="2">
        <v>1132</v>
      </c>
      <c r="I123" s="2">
        <f>SUM(D123:H123)</f>
        <v>5631</v>
      </c>
    </row>
    <row r="124" spans="1:9" ht="12.75">
      <c r="A124" s="2">
        <v>4</v>
      </c>
      <c r="B124" s="2" t="s">
        <v>121</v>
      </c>
      <c r="C124" s="2"/>
      <c r="D124" s="2">
        <f>377+375</f>
        <v>752</v>
      </c>
      <c r="E124" s="2">
        <f>377+380+373</f>
        <v>1130</v>
      </c>
      <c r="F124" s="2">
        <v>716</v>
      </c>
      <c r="G124" s="2">
        <f>376+366</f>
        <v>742</v>
      </c>
      <c r="H124" s="2">
        <f>371+363</f>
        <v>734</v>
      </c>
      <c r="I124" s="2">
        <f>SUM(D124:H124)</f>
        <v>4074</v>
      </c>
    </row>
    <row r="125" spans="2:9" ht="12.75">
      <c r="B125" s="2"/>
      <c r="C125" s="6"/>
      <c r="D125" s="6"/>
      <c r="E125" s="6"/>
      <c r="F125" s="6"/>
      <c r="G125" s="6"/>
      <c r="H125" s="6"/>
      <c r="I125" s="6"/>
    </row>
    <row r="126" spans="1:9" ht="12.75">
      <c r="A126" s="6">
        <v>1</v>
      </c>
      <c r="B126" s="6" t="s">
        <v>71</v>
      </c>
      <c r="C126" s="6"/>
      <c r="D126" s="6">
        <f>390+364+350</f>
        <v>1104</v>
      </c>
      <c r="E126" s="6">
        <f>386+365+357</f>
        <v>1108</v>
      </c>
      <c r="F126" s="6">
        <v>1116</v>
      </c>
      <c r="G126" s="6">
        <f>383+363+345</f>
        <v>1091</v>
      </c>
      <c r="H126" s="6">
        <f>388+363+361</f>
        <v>1112</v>
      </c>
      <c r="I126" s="6">
        <f>SUM(D126:H126)</f>
        <v>5531</v>
      </c>
    </row>
    <row r="127" spans="1:9" ht="12.75">
      <c r="A127" s="6">
        <v>2</v>
      </c>
      <c r="B127" s="6" t="s">
        <v>72</v>
      </c>
      <c r="C127" s="6"/>
      <c r="D127" s="6">
        <f>356+353+352</f>
        <v>1061</v>
      </c>
      <c r="E127" s="6">
        <f>355+353+353</f>
        <v>1061</v>
      </c>
      <c r="F127" s="6">
        <v>1048</v>
      </c>
      <c r="G127" s="6">
        <f>344+359+342</f>
        <v>1045</v>
      </c>
      <c r="H127" s="6">
        <f>358+369+355</f>
        <v>1082</v>
      </c>
      <c r="I127" s="6">
        <f>SUM(D127:H127)</f>
        <v>5297</v>
      </c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ht="12.75">
      <c r="B129" s="2"/>
    </row>
    <row r="130" spans="1:9" ht="12.75">
      <c r="A130" s="6">
        <v>1</v>
      </c>
      <c r="B130" s="6" t="s">
        <v>63</v>
      </c>
      <c r="C130" s="6"/>
      <c r="D130" s="6">
        <v>1114</v>
      </c>
      <c r="E130" s="6">
        <v>1122</v>
      </c>
      <c r="F130" s="6">
        <v>1118</v>
      </c>
      <c r="G130" s="6">
        <v>1124</v>
      </c>
      <c r="H130" s="6">
        <v>1113</v>
      </c>
      <c r="I130" s="6">
        <f aca="true" t="shared" si="2" ref="I130:I137">SUM(D130:H130)</f>
        <v>5591</v>
      </c>
    </row>
    <row r="131" spans="1:9" ht="12.75">
      <c r="A131" s="6">
        <v>2</v>
      </c>
      <c r="B131" s="6" t="s">
        <v>36</v>
      </c>
      <c r="C131" s="6"/>
      <c r="D131" s="6">
        <f>367+363+341</f>
        <v>1071</v>
      </c>
      <c r="E131" s="6">
        <f>372+377+369</f>
        <v>1118</v>
      </c>
      <c r="F131" s="6">
        <v>1107</v>
      </c>
      <c r="G131" s="6">
        <f>356+369+371</f>
        <v>1096</v>
      </c>
      <c r="H131" s="6">
        <f>359+368+374</f>
        <v>1101</v>
      </c>
      <c r="I131" s="6">
        <f t="shared" si="2"/>
        <v>5493</v>
      </c>
    </row>
    <row r="132" spans="1:9" ht="12.75">
      <c r="A132">
        <v>3</v>
      </c>
      <c r="B132" s="2" t="s">
        <v>77</v>
      </c>
      <c r="C132" s="2"/>
      <c r="D132" s="2">
        <f>367+366+364</f>
        <v>1097</v>
      </c>
      <c r="E132" s="2">
        <f>359+363+356</f>
        <v>1078</v>
      </c>
      <c r="F132" s="2">
        <v>1093</v>
      </c>
      <c r="G132" s="2">
        <f>369+353+353</f>
        <v>1075</v>
      </c>
      <c r="H132" s="2">
        <f>371+361+351</f>
        <v>1083</v>
      </c>
      <c r="I132" s="2">
        <f t="shared" si="2"/>
        <v>5426</v>
      </c>
    </row>
    <row r="133" spans="1:9" ht="12.75">
      <c r="A133">
        <v>4</v>
      </c>
      <c r="B133" s="2" t="s">
        <v>62</v>
      </c>
      <c r="C133" s="2"/>
      <c r="D133" s="2">
        <v>1065</v>
      </c>
      <c r="E133" s="2">
        <v>1085</v>
      </c>
      <c r="F133" s="2">
        <v>1076</v>
      </c>
      <c r="G133" s="2">
        <v>1072</v>
      </c>
      <c r="H133" s="2">
        <v>1078</v>
      </c>
      <c r="I133" s="2">
        <f t="shared" si="2"/>
        <v>5376</v>
      </c>
    </row>
    <row r="134" spans="1:9" ht="12.75">
      <c r="A134">
        <v>5</v>
      </c>
      <c r="B134" s="2" t="s">
        <v>17</v>
      </c>
      <c r="C134" s="2"/>
      <c r="D134" s="2">
        <v>1088</v>
      </c>
      <c r="E134" s="2">
        <v>1059</v>
      </c>
      <c r="F134" s="2">
        <v>1079</v>
      </c>
      <c r="G134" s="2">
        <v>1082</v>
      </c>
      <c r="H134" s="2">
        <v>1057</v>
      </c>
      <c r="I134" s="2">
        <f t="shared" si="2"/>
        <v>5365</v>
      </c>
    </row>
    <row r="135" spans="1:9" ht="12.75">
      <c r="A135">
        <v>6</v>
      </c>
      <c r="B135" s="2" t="s">
        <v>78</v>
      </c>
      <c r="C135" s="2"/>
      <c r="D135" s="2">
        <f>354+368+339</f>
        <v>1061</v>
      </c>
      <c r="E135" s="2">
        <f>367+356+347</f>
        <v>1070</v>
      </c>
      <c r="F135" s="2">
        <v>1064</v>
      </c>
      <c r="G135" s="2">
        <f>362+363+337</f>
        <v>1062</v>
      </c>
      <c r="H135" s="2">
        <f>369+360+346</f>
        <v>1075</v>
      </c>
      <c r="I135" s="2">
        <f t="shared" si="2"/>
        <v>5332</v>
      </c>
    </row>
    <row r="136" spans="1:9" ht="12.75">
      <c r="A136">
        <v>7</v>
      </c>
      <c r="B136" s="2" t="s">
        <v>19</v>
      </c>
      <c r="C136" s="2"/>
      <c r="D136" s="2">
        <f>345+341+338</f>
        <v>1024</v>
      </c>
      <c r="E136" s="2">
        <f>345+334+332</f>
        <v>1011</v>
      </c>
      <c r="F136" s="2">
        <f>342+345+341</f>
        <v>1028</v>
      </c>
      <c r="G136" s="2">
        <f>358+342+337</f>
        <v>1037</v>
      </c>
      <c r="H136" s="2">
        <f>341+336+328</f>
        <v>1005</v>
      </c>
      <c r="I136" s="2">
        <f t="shared" si="2"/>
        <v>5105</v>
      </c>
    </row>
    <row r="137" spans="1:9" ht="12.75">
      <c r="A137">
        <v>8</v>
      </c>
      <c r="B137" s="2" t="s">
        <v>18</v>
      </c>
      <c r="C137" s="2"/>
      <c r="D137" s="2">
        <f>365+353+346</f>
        <v>1064</v>
      </c>
      <c r="E137" s="2">
        <f>337+357+368</f>
        <v>1062</v>
      </c>
      <c r="F137" s="2">
        <f>364+365+350</f>
        <v>1079</v>
      </c>
      <c r="G137" s="2">
        <v>0</v>
      </c>
      <c r="H137" s="2">
        <f>372+364+347</f>
        <v>1083</v>
      </c>
      <c r="I137" s="2">
        <f t="shared" si="2"/>
        <v>4288</v>
      </c>
    </row>
    <row r="138" ht="12.75">
      <c r="I138" t="s">
        <v>28</v>
      </c>
    </row>
    <row r="139" ht="12.75">
      <c r="I139" t="s">
        <v>28</v>
      </c>
    </row>
    <row r="147" ht="12.75">
      <c r="B147" t="s">
        <v>81</v>
      </c>
    </row>
    <row r="148" ht="12.75">
      <c r="B148" s="2" t="s">
        <v>142</v>
      </c>
    </row>
    <row r="149" spans="2:20" ht="12.75">
      <c r="B149" t="s">
        <v>20</v>
      </c>
      <c r="T149">
        <v>11111111111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Sven-Olof</dc:creator>
  <cp:keywords/>
  <dc:description/>
  <cp:lastModifiedBy>Eva Berndtson</cp:lastModifiedBy>
  <cp:lastPrinted>2016-03-09T13:22:01Z</cp:lastPrinted>
  <dcterms:created xsi:type="dcterms:W3CDTF">2011-12-01T20:55:07Z</dcterms:created>
  <dcterms:modified xsi:type="dcterms:W3CDTF">2016-03-19T18:48:17Z</dcterms:modified>
  <cp:category/>
  <cp:version/>
  <cp:contentType/>
  <cp:contentStatus/>
</cp:coreProperties>
</file>